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MO3" sheetId="23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3" l="1"/>
  <c r="F642" i="23" l="1"/>
  <c r="E642" i="23"/>
  <c r="D642" i="23"/>
  <c r="C642" i="23"/>
  <c r="G17" i="23" l="1"/>
  <c r="D22" i="23" l="1"/>
  <c r="F675" i="23" l="1"/>
  <c r="E675" i="23"/>
  <c r="D675" i="23"/>
  <c r="C675" i="23"/>
  <c r="F624" i="23"/>
  <c r="E624" i="23"/>
  <c r="F621" i="23"/>
  <c r="E621" i="23"/>
  <c r="F607" i="23"/>
  <c r="E607" i="23"/>
  <c r="F604" i="23"/>
  <c r="E604" i="23"/>
  <c r="F591" i="23"/>
  <c r="E591" i="23"/>
  <c r="F587" i="23"/>
  <c r="E587" i="23"/>
  <c r="F567" i="23"/>
  <c r="E567" i="23"/>
  <c r="F562" i="23"/>
  <c r="E562" i="23"/>
  <c r="D556" i="23"/>
  <c r="C556" i="23"/>
  <c r="F525" i="23"/>
  <c r="E525" i="23"/>
  <c r="F522" i="23"/>
  <c r="E522" i="23"/>
  <c r="F519" i="23"/>
  <c r="E519" i="23"/>
  <c r="F511" i="23"/>
  <c r="E511" i="23"/>
  <c r="F497" i="23"/>
  <c r="E497" i="23"/>
  <c r="C472" i="23"/>
  <c r="B472" i="23"/>
  <c r="C467" i="23"/>
  <c r="B467" i="23"/>
  <c r="C461" i="23"/>
  <c r="B461" i="23"/>
  <c r="C456" i="23"/>
  <c r="B456" i="23"/>
  <c r="D422" i="23"/>
  <c r="D421" i="23" s="1"/>
  <c r="D430" i="23" s="1"/>
  <c r="C422" i="23"/>
  <c r="C421" i="23" s="1"/>
  <c r="C430" i="23" s="1"/>
  <c r="H411" i="23"/>
  <c r="G411" i="23"/>
  <c r="F411" i="23"/>
  <c r="E411" i="23"/>
  <c r="D411" i="23"/>
  <c r="C411" i="23"/>
  <c r="B411" i="23"/>
  <c r="H410" i="23"/>
  <c r="G410" i="23"/>
  <c r="F410" i="23"/>
  <c r="E410" i="23"/>
  <c r="D410" i="23"/>
  <c r="C410" i="23"/>
  <c r="B410" i="23"/>
  <c r="I409" i="23"/>
  <c r="I408" i="23"/>
  <c r="I407" i="23"/>
  <c r="I405" i="23"/>
  <c r="I404" i="23"/>
  <c r="I403" i="23"/>
  <c r="I402" i="23"/>
  <c r="H401" i="23"/>
  <c r="G401" i="23"/>
  <c r="F401" i="23"/>
  <c r="E401" i="23"/>
  <c r="D401" i="23"/>
  <c r="C401" i="23"/>
  <c r="B401" i="23"/>
  <c r="I400" i="23"/>
  <c r="I399" i="23"/>
  <c r="I398" i="23"/>
  <c r="H397" i="23"/>
  <c r="G397" i="23"/>
  <c r="F397" i="23"/>
  <c r="E397" i="23"/>
  <c r="D397" i="23"/>
  <c r="C397" i="23"/>
  <c r="B397" i="23"/>
  <c r="I396" i="23"/>
  <c r="D377" i="23"/>
  <c r="C377" i="23"/>
  <c r="D365" i="23"/>
  <c r="C365" i="23"/>
  <c r="D357" i="23"/>
  <c r="C357" i="23"/>
  <c r="D338" i="23"/>
  <c r="C338" i="23"/>
  <c r="D327" i="23"/>
  <c r="C327" i="23"/>
  <c r="D297" i="23"/>
  <c r="D318" i="23" s="1"/>
  <c r="C297" i="23"/>
  <c r="C318" i="23" s="1"/>
  <c r="D285" i="23"/>
  <c r="C285" i="23"/>
  <c r="E266" i="23"/>
  <c r="E269" i="23" s="1"/>
  <c r="D266" i="23"/>
  <c r="D269" i="23" s="1"/>
  <c r="C266" i="23"/>
  <c r="C269" i="23" s="1"/>
  <c r="B266" i="23"/>
  <c r="B269" i="23" s="1"/>
  <c r="E258" i="23"/>
  <c r="E261" i="23" s="1"/>
  <c r="D258" i="23"/>
  <c r="D261" i="23" s="1"/>
  <c r="C258" i="23"/>
  <c r="C261" i="23" s="1"/>
  <c r="B258" i="23"/>
  <c r="B261" i="23" s="1"/>
  <c r="D244" i="23"/>
  <c r="C244" i="23"/>
  <c r="D232" i="23"/>
  <c r="C232" i="23"/>
  <c r="D228" i="23"/>
  <c r="C228" i="23"/>
  <c r="D224" i="23"/>
  <c r="C224" i="23"/>
  <c r="G217" i="23"/>
  <c r="G216" i="23"/>
  <c r="G215" i="23"/>
  <c r="G214" i="23"/>
  <c r="G213" i="23"/>
  <c r="G212" i="23"/>
  <c r="G211" i="23"/>
  <c r="G210" i="23"/>
  <c r="G209" i="23"/>
  <c r="G208" i="23"/>
  <c r="G207" i="23"/>
  <c r="G206" i="23"/>
  <c r="G205" i="23"/>
  <c r="G204" i="23"/>
  <c r="G203" i="23"/>
  <c r="G202" i="23"/>
  <c r="G201" i="23"/>
  <c r="G200" i="23"/>
  <c r="G199" i="23"/>
  <c r="G198" i="23"/>
  <c r="F197" i="23"/>
  <c r="F218" i="23" s="1"/>
  <c r="E197" i="23"/>
  <c r="E218" i="23" s="1"/>
  <c r="D197" i="23"/>
  <c r="D218" i="23" s="1"/>
  <c r="C197" i="23"/>
  <c r="C218" i="23" s="1"/>
  <c r="G196" i="23"/>
  <c r="G195" i="23"/>
  <c r="G194" i="23"/>
  <c r="G193" i="23"/>
  <c r="G192" i="23"/>
  <c r="G191" i="23"/>
  <c r="G190" i="23"/>
  <c r="G189" i="23"/>
  <c r="G188" i="23"/>
  <c r="H180" i="23"/>
  <c r="G180" i="23"/>
  <c r="F180" i="23"/>
  <c r="E180" i="23"/>
  <c r="I179" i="23"/>
  <c r="I178" i="23"/>
  <c r="I177" i="23"/>
  <c r="I176" i="23"/>
  <c r="I175" i="23"/>
  <c r="G168" i="23"/>
  <c r="F168" i="23"/>
  <c r="E168" i="23"/>
  <c r="G161" i="23"/>
  <c r="F161" i="23"/>
  <c r="E161" i="23"/>
  <c r="D129" i="23"/>
  <c r="C129" i="23"/>
  <c r="I116" i="23"/>
  <c r="H116" i="23"/>
  <c r="G116" i="23"/>
  <c r="F116" i="23"/>
  <c r="E116" i="23"/>
  <c r="D116" i="23"/>
  <c r="C116" i="23"/>
  <c r="B116" i="23"/>
  <c r="D95" i="23"/>
  <c r="C95" i="23"/>
  <c r="B95" i="23"/>
  <c r="D93" i="23"/>
  <c r="C93" i="23"/>
  <c r="B93" i="23"/>
  <c r="E92" i="23"/>
  <c r="E91" i="23"/>
  <c r="E90" i="23"/>
  <c r="E87" i="23"/>
  <c r="E86" i="23"/>
  <c r="E85" i="23"/>
  <c r="D84" i="23"/>
  <c r="C84" i="23"/>
  <c r="B84" i="23"/>
  <c r="E83" i="23"/>
  <c r="E82" i="23"/>
  <c r="D81" i="23"/>
  <c r="C81" i="23"/>
  <c r="B81" i="23"/>
  <c r="E80" i="23"/>
  <c r="E95" i="23" s="1"/>
  <c r="C67" i="23"/>
  <c r="C65" i="23"/>
  <c r="C57" i="23"/>
  <c r="C54" i="23"/>
  <c r="C48" i="23"/>
  <c r="C45" i="23"/>
  <c r="H35" i="23"/>
  <c r="G35" i="23"/>
  <c r="F35" i="23"/>
  <c r="E35" i="23"/>
  <c r="D35" i="23"/>
  <c r="C35" i="23"/>
  <c r="B35" i="23"/>
  <c r="H33" i="23"/>
  <c r="G33" i="23"/>
  <c r="F33" i="23"/>
  <c r="E33" i="23"/>
  <c r="D33" i="23"/>
  <c r="C33" i="23"/>
  <c r="B33" i="23"/>
  <c r="I32" i="23"/>
  <c r="I31" i="23"/>
  <c r="I30" i="23"/>
  <c r="I27" i="23"/>
  <c r="I26" i="23"/>
  <c r="H25" i="23"/>
  <c r="G25" i="23"/>
  <c r="F25" i="23"/>
  <c r="E25" i="23"/>
  <c r="D25" i="23"/>
  <c r="C25" i="23"/>
  <c r="B25" i="23"/>
  <c r="I24" i="23"/>
  <c r="I23" i="23"/>
  <c r="I22" i="23"/>
  <c r="H21" i="23"/>
  <c r="G21" i="23"/>
  <c r="F21" i="23"/>
  <c r="E21" i="23"/>
  <c r="D21" i="23"/>
  <c r="C21" i="23"/>
  <c r="B21" i="23"/>
  <c r="I20" i="23"/>
  <c r="I17" i="23"/>
  <c r="I16" i="23"/>
  <c r="H15" i="23"/>
  <c r="G15" i="23"/>
  <c r="F15" i="23"/>
  <c r="E15" i="23"/>
  <c r="D15" i="23"/>
  <c r="C15" i="23"/>
  <c r="B15" i="23"/>
  <c r="I14" i="23"/>
  <c r="I13" i="23"/>
  <c r="I12" i="23"/>
  <c r="H11" i="23"/>
  <c r="G11" i="23"/>
  <c r="F11" i="23"/>
  <c r="E11" i="23"/>
  <c r="D11" i="23"/>
  <c r="C11" i="23"/>
  <c r="I10" i="23"/>
  <c r="E28" i="23" l="1"/>
  <c r="C88" i="23"/>
  <c r="F510" i="23"/>
  <c r="F540" i="23" s="1"/>
  <c r="F631" i="23"/>
  <c r="C370" i="23"/>
  <c r="B466" i="23"/>
  <c r="C60" i="23"/>
  <c r="E81" i="23"/>
  <c r="B88" i="23"/>
  <c r="B96" i="23" s="1"/>
  <c r="C236" i="23"/>
  <c r="D88" i="23"/>
  <c r="D96" i="23" s="1"/>
  <c r="C18" i="23"/>
  <c r="C349" i="23"/>
  <c r="C406" i="23"/>
  <c r="C412" i="23" s="1"/>
  <c r="E18" i="23"/>
  <c r="D28" i="23"/>
  <c r="F578" i="23"/>
  <c r="G28" i="23"/>
  <c r="B455" i="23"/>
  <c r="E510" i="23"/>
  <c r="E540" i="23" s="1"/>
  <c r="B18" i="23"/>
  <c r="H18" i="23"/>
  <c r="I180" i="23"/>
  <c r="E585" i="23"/>
  <c r="E597" i="23" s="1"/>
  <c r="C28" i="23"/>
  <c r="C51" i="23"/>
  <c r="E406" i="23"/>
  <c r="E412" i="23" s="1"/>
  <c r="G406" i="23"/>
  <c r="G412" i="23" s="1"/>
  <c r="I411" i="23"/>
  <c r="I11" i="23"/>
  <c r="G18" i="23"/>
  <c r="I25" i="23"/>
  <c r="E93" i="23"/>
  <c r="D370" i="23"/>
  <c r="I401" i="23"/>
  <c r="E631" i="23"/>
  <c r="F18" i="23"/>
  <c r="B28" i="23"/>
  <c r="H28" i="23"/>
  <c r="C96" i="23"/>
  <c r="G197" i="23"/>
  <c r="G218" i="23" s="1"/>
  <c r="D236" i="23"/>
  <c r="D349" i="23"/>
  <c r="B406" i="23"/>
  <c r="B412" i="23" s="1"/>
  <c r="H406" i="23"/>
  <c r="H412" i="23" s="1"/>
  <c r="D406" i="23"/>
  <c r="D412" i="23" s="1"/>
  <c r="C466" i="23"/>
  <c r="E578" i="23"/>
  <c r="F585" i="23"/>
  <c r="F597" i="23" s="1"/>
  <c r="I35" i="23"/>
  <c r="I15" i="23"/>
  <c r="E84" i="23"/>
  <c r="C455" i="23"/>
  <c r="E615" i="23"/>
  <c r="I21" i="23"/>
  <c r="I397" i="23"/>
  <c r="D18" i="23"/>
  <c r="F28" i="23"/>
  <c r="I33" i="23"/>
  <c r="F406" i="23"/>
  <c r="F412" i="23" s="1"/>
  <c r="F615" i="23"/>
  <c r="I410" i="23"/>
  <c r="C68" i="23" l="1"/>
  <c r="H36" i="23"/>
  <c r="E36" i="23"/>
  <c r="B36" i="23"/>
  <c r="I406" i="23"/>
  <c r="I412" i="23" s="1"/>
  <c r="E88" i="23"/>
  <c r="E96" i="23" s="1"/>
  <c r="G36" i="23"/>
  <c r="I28" i="23"/>
  <c r="C36" i="23"/>
  <c r="I18" i="23"/>
  <c r="D36" i="23"/>
  <c r="F36" i="23"/>
  <c r="I36" i="23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<sst xmlns="http://schemas.openxmlformats.org/spreadsheetml/2006/main" count="665" uniqueCount="452">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</sst>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6" sqref="C71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3813623.06</v>
      </c>
      <c r="E10" s="12"/>
      <c r="F10" s="12">
        <v>413639.99</v>
      </c>
      <c r="G10" s="12">
        <v>545502.31999999995</v>
      </c>
      <c r="H10" s="12">
        <v>92872</v>
      </c>
      <c r="I10" s="13">
        <f>B10+SUM(D10:H10)</f>
        <v>4865637.37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49706.83</v>
      </c>
      <c r="F11" s="12">
        <f t="shared" si="0"/>
        <v>0</v>
      </c>
      <c r="G11" s="12">
        <f t="shared" si="0"/>
        <v>60612.84</v>
      </c>
      <c r="H11" s="12">
        <f t="shared" si="0"/>
        <v>0</v>
      </c>
      <c r="I11" s="13">
        <f t="shared" si="0"/>
        <v>110319.67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37558.449999999997</v>
      </c>
      <c r="H12" s="17"/>
      <c r="I12" s="18">
        <f>B12+SUM(D12:H12)</f>
        <v>37558.449999999997</v>
      </c>
    </row>
    <row r="13" spans="1:10" x14ac:dyDescent="0.2">
      <c r="A13" s="15" t="s">
        <v>17</v>
      </c>
      <c r="B13" s="17"/>
      <c r="C13" s="17"/>
      <c r="D13" s="17"/>
      <c r="E13" s="17">
        <v>49706.83</v>
      </c>
      <c r="F13" s="16"/>
      <c r="G13" s="17">
        <v>23054.39</v>
      </c>
      <c r="H13" s="16"/>
      <c r="I13" s="18">
        <f>B13+SUM(D13:H13)</f>
        <v>72761.22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23054.39</v>
      </c>
      <c r="E15" s="12">
        <f t="shared" si="1"/>
        <v>0</v>
      </c>
      <c r="F15" s="12">
        <f t="shared" si="1"/>
        <v>0</v>
      </c>
      <c r="G15" s="12">
        <f t="shared" si="1"/>
        <v>63028.25</v>
      </c>
      <c r="H15" s="12">
        <f t="shared" si="1"/>
        <v>0</v>
      </c>
      <c r="I15" s="13">
        <f t="shared" si="1"/>
        <v>86082.64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13321.42</v>
      </c>
      <c r="H16" s="16"/>
      <c r="I16" s="18">
        <f>B16+SUM(D16:H16)</f>
        <v>13321.42</v>
      </c>
    </row>
    <row r="17" spans="1:9" x14ac:dyDescent="0.2">
      <c r="A17" s="15" t="s">
        <v>17</v>
      </c>
      <c r="B17" s="17"/>
      <c r="C17" s="16"/>
      <c r="D17" s="17">
        <v>23054.39</v>
      </c>
      <c r="E17" s="17"/>
      <c r="F17" s="16"/>
      <c r="G17" s="17">
        <f>49706.83</f>
        <v>49706.83</v>
      </c>
      <c r="H17" s="17"/>
      <c r="I17" s="18">
        <f>B17+SUM(D17:H17)</f>
        <v>72761.22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3790568.67</v>
      </c>
      <c r="E18" s="12">
        <f t="shared" si="2"/>
        <v>49706.83</v>
      </c>
      <c r="F18" s="12">
        <f t="shared" si="2"/>
        <v>413639.99</v>
      </c>
      <c r="G18" s="12">
        <f t="shared" si="2"/>
        <v>543086.90999999992</v>
      </c>
      <c r="H18" s="12">
        <f t="shared" si="2"/>
        <v>92872</v>
      </c>
      <c r="I18" s="13">
        <f t="shared" si="2"/>
        <v>4889874.4000000004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849018.81</v>
      </c>
      <c r="E20" s="12"/>
      <c r="F20" s="12">
        <v>404473.32</v>
      </c>
      <c r="G20" s="12">
        <v>545502.31999999995</v>
      </c>
      <c r="H20" s="12"/>
      <c r="I20" s="13">
        <f>B20+SUM(D20:H20)</f>
        <v>1798994.4500000002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94764.22</v>
      </c>
      <c r="E21" s="12">
        <f t="shared" si="3"/>
        <v>49706.83</v>
      </c>
      <c r="F21" s="12">
        <f t="shared" si="3"/>
        <v>9166.67</v>
      </c>
      <c r="G21" s="12">
        <f t="shared" si="3"/>
        <v>54095.58</v>
      </c>
      <c r="H21" s="12">
        <f t="shared" si="3"/>
        <v>0</v>
      </c>
      <c r="I21" s="13">
        <f t="shared" si="3"/>
        <v>207733.3</v>
      </c>
    </row>
    <row r="22" spans="1:9" x14ac:dyDescent="0.2">
      <c r="A22" s="15" t="s">
        <v>23</v>
      </c>
      <c r="B22" s="17"/>
      <c r="C22" s="17"/>
      <c r="D22" s="17">
        <f>94764.22</f>
        <v>94764.22</v>
      </c>
      <c r="E22" s="17"/>
      <c r="F22" s="17">
        <v>9166.67</v>
      </c>
      <c r="G22" s="17">
        <v>2305.44</v>
      </c>
      <c r="H22" s="16"/>
      <c r="I22" s="18">
        <f>B22+SUM(D22:H22)</f>
        <v>106236.33</v>
      </c>
    </row>
    <row r="23" spans="1:9" x14ac:dyDescent="0.2">
      <c r="A23" s="15" t="s">
        <v>17</v>
      </c>
      <c r="B23" s="16"/>
      <c r="C23" s="16"/>
      <c r="D23" s="16"/>
      <c r="E23" s="17">
        <v>49706.83</v>
      </c>
      <c r="F23" s="16"/>
      <c r="G23" s="17">
        <v>51790.14</v>
      </c>
      <c r="H23" s="16"/>
      <c r="I23" s="18">
        <f>B23+SUM(D23:H23)</f>
        <v>101496.97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14231.69</v>
      </c>
      <c r="E25" s="12">
        <f t="shared" si="4"/>
        <v>0</v>
      </c>
      <c r="F25" s="12">
        <f t="shared" si="4"/>
        <v>0</v>
      </c>
      <c r="G25" s="12">
        <f t="shared" si="4"/>
        <v>63028.25</v>
      </c>
      <c r="H25" s="12">
        <f t="shared" si="4"/>
        <v>0</v>
      </c>
      <c r="I25" s="13">
        <f t="shared" si="4"/>
        <v>77259.94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13321.42</v>
      </c>
      <c r="H26" s="16"/>
      <c r="I26" s="18">
        <f>B26+SUM(D26:H26)</f>
        <v>13321.42</v>
      </c>
    </row>
    <row r="27" spans="1:9" x14ac:dyDescent="0.2">
      <c r="A27" s="15" t="s">
        <v>17</v>
      </c>
      <c r="B27" s="16"/>
      <c r="C27" s="16"/>
      <c r="D27" s="17">
        <v>14231.69</v>
      </c>
      <c r="E27" s="17"/>
      <c r="F27" s="16"/>
      <c r="G27" s="17">
        <v>49706.83</v>
      </c>
      <c r="H27" s="17"/>
      <c r="I27" s="18">
        <f>B27+SUM(D27:H27)</f>
        <v>63938.520000000004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929551.34000000008</v>
      </c>
      <c r="E28" s="12">
        <f t="shared" si="5"/>
        <v>49706.83</v>
      </c>
      <c r="F28" s="12">
        <f t="shared" si="5"/>
        <v>413639.99</v>
      </c>
      <c r="G28" s="12">
        <f t="shared" si="5"/>
        <v>536569.64999999991</v>
      </c>
      <c r="H28" s="12">
        <f t="shared" si="5"/>
        <v>0</v>
      </c>
      <c r="I28" s="13">
        <f t="shared" si="5"/>
        <v>1929467.8100000003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2964604.25</v>
      </c>
      <c r="E35" s="24">
        <f t="shared" si="7"/>
        <v>0</v>
      </c>
      <c r="F35" s="24">
        <f t="shared" si="7"/>
        <v>9166.6699999999837</v>
      </c>
      <c r="G35" s="24">
        <f t="shared" si="7"/>
        <v>0</v>
      </c>
      <c r="H35" s="24">
        <f t="shared" si="7"/>
        <v>92872</v>
      </c>
      <c r="I35" s="25">
        <f t="shared" si="7"/>
        <v>3066642.92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2861017.33</v>
      </c>
      <c r="E36" s="27">
        <f t="shared" si="8"/>
        <v>0</v>
      </c>
      <c r="F36" s="27">
        <f t="shared" si="8"/>
        <v>0</v>
      </c>
      <c r="G36" s="27">
        <f t="shared" si="8"/>
        <v>6517.2600000000093</v>
      </c>
      <c r="H36" s="27">
        <f t="shared" si="8"/>
        <v>92872</v>
      </c>
      <c r="I36" s="28">
        <f t="shared" si="8"/>
        <v>2960406.59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6719.49</v>
      </c>
    </row>
    <row r="45" spans="1:9" x14ac:dyDescent="0.2">
      <c r="A45" s="484" t="s">
        <v>15</v>
      </c>
      <c r="B45" s="485"/>
      <c r="C45" s="35">
        <f>SUM(C46:C47)</f>
        <v>1975</v>
      </c>
    </row>
    <row r="46" spans="1:9" x14ac:dyDescent="0.2">
      <c r="A46" s="482" t="s">
        <v>16</v>
      </c>
      <c r="B46" s="483"/>
      <c r="C46" s="36">
        <v>1975</v>
      </c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8694.49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6719.49</v>
      </c>
    </row>
    <row r="54" spans="1:3" x14ac:dyDescent="0.2">
      <c r="A54" s="484" t="s">
        <v>15</v>
      </c>
      <c r="B54" s="485"/>
      <c r="C54" s="35">
        <f>SUM(C55:C56)</f>
        <v>1975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>
        <v>1975</v>
      </c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8694.49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>
        <v>2046.77</v>
      </c>
      <c r="F177" s="176">
        <v>161.6</v>
      </c>
      <c r="G177" s="176"/>
      <c r="H177" s="176"/>
      <c r="I177" s="177">
        <f>E177+F177-G177-H177</f>
        <v>2208.37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2046.77</v>
      </c>
      <c r="F180" s="180">
        <f>F175+F177+F179</f>
        <v>161.6</v>
      </c>
      <c r="G180" s="180">
        <f>G175+G177+G179</f>
        <v>0</v>
      </c>
      <c r="H180" s="180">
        <f>H175+H177+H179</f>
        <v>0</v>
      </c>
      <c r="I180" s="181">
        <f>I175+I177+I179</f>
        <v>2208.37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>
        <v>97027.68</v>
      </c>
      <c r="D376" s="214">
        <v>97027.68</v>
      </c>
    </row>
    <row r="377" spans="1:5" ht="13.5" thickBot="1" x14ac:dyDescent="0.25">
      <c r="A377" s="647" t="s">
        <v>99</v>
      </c>
      <c r="B377" s="648"/>
      <c r="C377" s="255">
        <f>SUM(C376:C376)</f>
        <v>97027.68</v>
      </c>
      <c r="D377" s="255">
        <f>SUM(D376:D376)</f>
        <v>97027.68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46579.42</v>
      </c>
      <c r="D383" s="288">
        <v>10206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22211.82</v>
      </c>
      <c r="D421" s="353">
        <f>D422+D425+D426+D427+D428</f>
        <v>22664.32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22211.82</v>
      </c>
      <c r="D428" s="214">
        <v>22664.32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22211.82</v>
      </c>
      <c r="D430" s="217">
        <f>SUM(D418+D419+D420+D421+D429)</f>
        <v>22664.32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47216.23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47216.23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47216.23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1616.63</v>
      </c>
      <c r="C466" s="370">
        <f>C467+C472</f>
        <v>2250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1616.63</v>
      </c>
      <c r="C472" s="383">
        <f>SUM(C474:C476)</f>
        <v>2250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1616.63</v>
      </c>
      <c r="C474" s="374">
        <v>2250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0</v>
      </c>
      <c r="F539" s="375"/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0</v>
      </c>
      <c r="F540" s="285">
        <f>SUM(F497+F506+F507+F508+F509+F510)</f>
        <v>0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18300.23</v>
      </c>
      <c r="D546" s="282">
        <v>57284.72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411078.77</v>
      </c>
      <c r="D548" s="375">
        <v>477259.14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3017.19</v>
      </c>
      <c r="D551" s="375">
        <v>3323.07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432396.19</v>
      </c>
      <c r="D556" s="285">
        <f>SUM(D546:D555)</f>
        <v>537866.92999999993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472563.06</v>
      </c>
      <c r="F567" s="414">
        <f>SUM(F568:F577)</f>
        <v>455785.08999999997</v>
      </c>
    </row>
    <row r="568" spans="1:6" x14ac:dyDescent="0.2">
      <c r="A568" s="795" t="s">
        <v>343</v>
      </c>
      <c r="B568" s="796"/>
      <c r="C568" s="796"/>
      <c r="D568" s="797"/>
      <c r="E568" s="415">
        <v>415856.5</v>
      </c>
      <c r="F568" s="415">
        <v>454301.61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/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56706.559999999998</v>
      </c>
      <c r="F577" s="410">
        <v>1483.48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472563.06</v>
      </c>
      <c r="F578" s="255">
        <f>SUM(F562+F566+F567)</f>
        <v>455785.08999999997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1170.98</v>
      </c>
      <c r="F585" s="370">
        <f>SUM(F586+F587+F591)</f>
        <v>592.11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1170.98</v>
      </c>
      <c r="F591" s="416">
        <f>SUM(F593:F596)</f>
        <v>592.11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1170.98</v>
      </c>
      <c r="F596" s="378">
        <v>592.11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1170.98</v>
      </c>
      <c r="F597" s="255">
        <f>SUM(F584+F585)</f>
        <v>592.11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216.68</v>
      </c>
      <c r="F604" s="370">
        <f>SUM(F605:F606)</f>
        <v>3085.81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188.81</v>
      </c>
      <c r="F605" s="282">
        <v>205.86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27.87</v>
      </c>
      <c r="F606" s="410">
        <v>2879.95</v>
      </c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216.68</v>
      </c>
      <c r="F615" s="255">
        <f>F603+F604+F607</f>
        <v>3085.81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173.2</v>
      </c>
      <c r="F624" s="370">
        <f>SUM(F625:F630)</f>
        <v>161.6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>
        <v>173.2</v>
      </c>
      <c r="F627" s="409">
        <v>161.6</v>
      </c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173.2</v>
      </c>
      <c r="F631" s="255">
        <f>SUM(F621+F624)</f>
        <v>161.6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6737.13</v>
      </c>
    </row>
    <row r="643" spans="1:6" s="450" customFormat="1" x14ac:dyDescent="0.2">
      <c r="A643" s="454" t="s">
        <v>423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424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425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426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450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427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428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429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430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431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432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433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434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422</v>
      </c>
      <c r="B656" s="455"/>
      <c r="C656" s="451"/>
      <c r="D656" s="176"/>
      <c r="E656" s="452"/>
      <c r="F656" s="176">
        <v>6737.13</v>
      </c>
    </row>
    <row r="657" spans="1:6" s="450" customFormat="1" x14ac:dyDescent="0.2">
      <c r="A657" s="454" t="s">
        <v>435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436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437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438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439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440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441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442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443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444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445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451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446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447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448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449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/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6737.13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31</v>
      </c>
      <c r="D683" s="433">
        <v>31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cale="60" showPageBreaks="1" view="pageBreakPreview" topLeftCell="A166">
      <selection activeCell="K8" sqref="K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0" orientation="landscape" r:id="rId1"/>
      <headerFooter>
        <oddHeader>&amp;C&amp;"-,Standardowy"Międzyszkolny Ośrodek Sportowy nr 3 im. Janusza Kusocińskiego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howPageBreaks="1" view="pageLayout" topLeftCell="A623">
      <selection activeCell="D684" sqref="D68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&amp;C&amp;"-,Standardowy"Międzyszkolny Ośrodek Sportowy NR 3 im. Janusza Kusocińskiego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&amp;C&amp;"-,Standardowy"Międzyszkolny Ośrodek Sportowy NR 3 im. Janusza Kusocińskiego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2022-04-22T10:22:13Z</dcterms:modified>
</cp:coreProperties>
</file>